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Mandana Amiri</author>
  </authors>
  <commentList>
    <comment ref="J24" authorId="0">
      <text>
        <r>
          <rPr>
            <sz val="8"/>
            <rFont val="Tahoma"/>
            <family val="0"/>
          </rPr>
          <t>Cable resistance for SCUBA2</t>
        </r>
      </text>
    </comment>
    <comment ref="J22" authorId="0">
      <text>
        <r>
          <rPr>
            <sz val="8"/>
            <rFont val="Tahoma"/>
            <family val="0"/>
          </rPr>
          <t>Cable resistance for ACT</t>
        </r>
      </text>
    </comment>
  </commentList>
</comments>
</file>

<file path=xl/sharedStrings.xml><?xml version="1.0" encoding="utf-8"?>
<sst xmlns="http://schemas.openxmlformats.org/spreadsheetml/2006/main" count="141" uniqueCount="67">
  <si>
    <t>Rev. 1.0: SK/MA Feb. 16, 2006</t>
  </si>
  <si>
    <t>Rev. 1.1: MA Feb. 17, 2006, automate col. I, J, K, L</t>
  </si>
  <si>
    <t>Rev. 1.2: MA May 12, 2006, updated offset range with double the range since ECO020</t>
  </si>
  <si>
    <t>Rev. 1.3: MA Dec. 8, 2006, PXL_HTR is on BC1</t>
  </si>
  <si>
    <t>Signal</t>
  </si>
  <si>
    <t>Card</t>
  </si>
  <si>
    <t>Bit Resolution</t>
  </si>
  <si>
    <t>Max Output(V)</t>
  </si>
  <si>
    <t>on-board R(Ohm)</t>
  </si>
  <si>
    <t>Backplane R (Ohm)</t>
  </si>
  <si>
    <t>Cable R(Ohm)</t>
  </si>
  <si>
    <t>Imax (uA)</t>
  </si>
  <si>
    <t>Step I (nA)</t>
  </si>
  <si>
    <t>Vmax (mV)</t>
  </si>
  <si>
    <t>Step (uV)</t>
  </si>
  <si>
    <t>SSA_OFFSET</t>
  </si>
  <si>
    <t>RC</t>
  </si>
  <si>
    <t>MAX544</t>
  </si>
  <si>
    <t>25/825</t>
  </si>
  <si>
    <t>NA</t>
  </si>
  <si>
    <t>SSA_BIAS</t>
  </si>
  <si>
    <t>SSA_FB</t>
  </si>
  <si>
    <t>BC1</t>
  </si>
  <si>
    <t>S2_BIAS</t>
  </si>
  <si>
    <t>BC3</t>
  </si>
  <si>
    <t>S2_FB</t>
  </si>
  <si>
    <t>BC2</t>
  </si>
  <si>
    <t>RS (S1_BIAS)</t>
  </si>
  <si>
    <t>AC</t>
  </si>
  <si>
    <t>AD9744</t>
  </si>
  <si>
    <t>S1_FB</t>
  </si>
  <si>
    <t>DET_BIAS</t>
  </si>
  <si>
    <t>PXL_HTR</t>
  </si>
  <si>
    <t>Rev.</t>
  </si>
  <si>
    <t>Rev. 1.4: MA/EB May 25, 2007, corrected PXL_HTR on-board R, added BC revisions for DET_BIAS range, removed not about negative offset for SSA_offset</t>
  </si>
  <si>
    <t>D5/D6</t>
  </si>
  <si>
    <t>D12</t>
  </si>
  <si>
    <t>C4A/D</t>
  </si>
  <si>
    <t>Rev. 1.5: MA Feb 1, 2008, added DET_BIAS values for BC2 Rev 9/10/11/12</t>
  </si>
  <si>
    <t>Rev. 1.6: MA 2008-06-02, added MCEv2 information.</t>
  </si>
  <si>
    <t xml:space="preserve">Subrack </t>
  </si>
  <si>
    <t>DET_BIAS_ORG</t>
  </si>
  <si>
    <t>D7/D8</t>
  </si>
  <si>
    <t>D9/D10/D11</t>
  </si>
  <si>
    <t>D5</t>
  </si>
  <si>
    <t>Status</t>
  </si>
  <si>
    <t>Obsolete</t>
  </si>
  <si>
    <t>ACT</t>
  </si>
  <si>
    <t>SCUBA2</t>
  </si>
  <si>
    <t>D*</t>
  </si>
  <si>
    <t>SSA_SIG</t>
  </si>
  <si>
    <t>AD6644</t>
  </si>
  <si>
    <t>AD9252</t>
  </si>
  <si>
    <t>A/B</t>
  </si>
  <si>
    <t>C/D</t>
  </si>
  <si>
    <t>5-MDM</t>
  </si>
  <si>
    <t>3-MDM</t>
  </si>
  <si>
    <t>all</t>
  </si>
  <si>
    <t>Rev. 1.7 MA 2009-11-25 added SSA_SIG ADCs</t>
  </si>
  <si>
    <t>Revision History</t>
  </si>
  <si>
    <t>Part Number</t>
  </si>
  <si>
    <t>DAC PN</t>
  </si>
  <si>
    <t>Pre-amp Gain</t>
  </si>
  <si>
    <t>Max ADC Input(V)</t>
  </si>
  <si>
    <t>Max            Pre-Amp Input (mV)</t>
  </si>
  <si>
    <t>ADC Step (uV)</t>
  </si>
  <si>
    <t>SSA_SIG step (nV)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</si>
</sst>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8"/>
      <name val="Tahom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4999699890613556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1" fontId="0" fillId="0" borderId="11" xfId="0" applyNumberFormat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Alignment="1">
      <alignment vertical="top" wrapText="1"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/>
    </xf>
    <xf numFmtId="164" fontId="0" fillId="0" borderId="11" xfId="0" applyNumberFormat="1" applyBorder="1" applyAlignment="1">
      <alignment horizontal="center"/>
    </xf>
    <xf numFmtId="0" fontId="0" fillId="34" borderId="12" xfId="0" applyFill="1" applyBorder="1" applyAlignment="1">
      <alignment wrapText="1"/>
    </xf>
    <xf numFmtId="0" fontId="0" fillId="0" borderId="13" xfId="0" applyBorder="1" applyAlignment="1">
      <alignment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horizontal="center"/>
    </xf>
    <xf numFmtId="1" fontId="38" fillId="0" borderId="11" xfId="0" applyNumberFormat="1" applyFont="1" applyBorder="1" applyAlignment="1">
      <alignment horizontal="center"/>
    </xf>
    <xf numFmtId="164" fontId="38" fillId="0" borderId="11" xfId="0" applyNumberFormat="1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0" fillId="12" borderId="10" xfId="0" applyFill="1" applyBorder="1" applyAlignment="1">
      <alignment wrapText="1"/>
    </xf>
    <xf numFmtId="0" fontId="0" fillId="0" borderId="14" xfId="0" applyFill="1" applyBorder="1" applyAlignment="1">
      <alignment/>
    </xf>
    <xf numFmtId="0" fontId="0" fillId="33" borderId="10" xfId="0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9">
      <selection activeCell="N40" sqref="N40"/>
    </sheetView>
  </sheetViews>
  <sheetFormatPr defaultColWidth="9.140625" defaultRowHeight="12.75"/>
  <cols>
    <col min="1" max="1" width="9.421875" style="0" customWidth="1"/>
    <col min="2" max="2" width="15.57421875" style="0" customWidth="1"/>
    <col min="3" max="3" width="6.140625" style="0" customWidth="1"/>
    <col min="4" max="4" width="10.7109375" style="0" customWidth="1"/>
    <col min="6" max="6" width="12.8515625" style="1" customWidth="1"/>
    <col min="7" max="7" width="9.28125" style="1" customWidth="1"/>
    <col min="8" max="8" width="8.57421875" style="1" customWidth="1"/>
    <col min="9" max="9" width="11.28125" style="1" customWidth="1"/>
    <col min="10" max="10" width="10.8515625" style="1" customWidth="1"/>
    <col min="11" max="12" width="9.140625" style="1" customWidth="1"/>
    <col min="13" max="13" width="11.8515625" style="1" customWidth="1"/>
    <col min="14" max="14" width="7.421875" style="0" customWidth="1"/>
    <col min="15" max="15" width="7.57421875" style="0" customWidth="1"/>
  </cols>
  <sheetData>
    <row r="1" spans="1:2" ht="23.25" customHeight="1" thickBot="1">
      <c r="A1" s="32" t="s">
        <v>59</v>
      </c>
      <c r="B1" s="33"/>
    </row>
    <row r="2" spans="1:12" s="2" customFormat="1" ht="13.5" customHeight="1">
      <c r="A2" s="2" t="s">
        <v>0</v>
      </c>
      <c r="E2" s="3"/>
      <c r="F2" s="3"/>
      <c r="G2" s="3"/>
      <c r="H2" s="3"/>
      <c r="I2" s="3"/>
      <c r="J2" s="3"/>
      <c r="K2" s="3"/>
      <c r="L2" s="3"/>
    </row>
    <row r="3" spans="1:12" s="2" customFormat="1" ht="13.5" customHeight="1">
      <c r="A3" s="2" t="s">
        <v>1</v>
      </c>
      <c r="E3" s="3"/>
      <c r="F3" s="3"/>
      <c r="G3" s="3"/>
      <c r="H3" s="3"/>
      <c r="I3" s="3"/>
      <c r="J3" s="3"/>
      <c r="K3" s="3"/>
      <c r="L3" s="3"/>
    </row>
    <row r="4" spans="1:12" s="2" customFormat="1" ht="13.5" customHeight="1">
      <c r="A4" s="2" t="s">
        <v>2</v>
      </c>
      <c r="E4" s="3"/>
      <c r="F4" s="3"/>
      <c r="G4" s="3"/>
      <c r="H4" s="3"/>
      <c r="I4" s="3"/>
      <c r="J4" s="3"/>
      <c r="K4" s="3"/>
      <c r="L4" s="3"/>
    </row>
    <row r="5" spans="1:12" s="2" customFormat="1" ht="13.5" customHeight="1">
      <c r="A5" s="2" t="s">
        <v>3</v>
      </c>
      <c r="E5" s="3"/>
      <c r="F5" s="3"/>
      <c r="G5" s="3"/>
      <c r="H5" s="3"/>
      <c r="I5" s="3"/>
      <c r="J5" s="3"/>
      <c r="K5" s="3"/>
      <c r="L5" s="3"/>
    </row>
    <row r="6" spans="1:12" s="2" customFormat="1" ht="13.5" customHeight="1">
      <c r="A6" s="31" t="s">
        <v>34</v>
      </c>
      <c r="B6" s="31"/>
      <c r="C6" s="31"/>
      <c r="D6" s="31"/>
      <c r="E6" s="31"/>
      <c r="F6" s="31"/>
      <c r="G6" s="31"/>
      <c r="H6" s="31"/>
      <c r="I6" s="31"/>
      <c r="J6" s="3"/>
      <c r="K6" s="3"/>
      <c r="L6" s="3"/>
    </row>
    <row r="7" spans="1:12" s="2" customFormat="1" ht="13.5" customHeight="1">
      <c r="A7" s="31"/>
      <c r="B7" s="31"/>
      <c r="C7" s="31"/>
      <c r="D7" s="31"/>
      <c r="E7" s="31"/>
      <c r="F7" s="31"/>
      <c r="G7" s="31"/>
      <c r="H7" s="31"/>
      <c r="I7" s="31"/>
      <c r="J7" s="3"/>
      <c r="K7" s="3"/>
      <c r="L7" s="3"/>
    </row>
    <row r="8" spans="1:12" s="2" customFormat="1" ht="13.5" customHeight="1">
      <c r="A8" s="31" t="s">
        <v>38</v>
      </c>
      <c r="B8" s="31"/>
      <c r="C8" s="31"/>
      <c r="D8" s="31"/>
      <c r="E8" s="31"/>
      <c r="F8" s="31"/>
      <c r="G8" s="31"/>
      <c r="H8" s="31"/>
      <c r="I8" s="31"/>
      <c r="J8" s="3"/>
      <c r="K8" s="3"/>
      <c r="L8" s="3"/>
    </row>
    <row r="9" spans="1:12" s="2" customFormat="1" ht="13.5" customHeight="1">
      <c r="A9" s="31" t="s">
        <v>39</v>
      </c>
      <c r="B9" s="31"/>
      <c r="C9" s="31"/>
      <c r="D9" s="31"/>
      <c r="E9" s="16"/>
      <c r="F9" s="16"/>
      <c r="G9" s="16"/>
      <c r="H9" s="16"/>
      <c r="I9" s="16"/>
      <c r="J9" s="3"/>
      <c r="K9" s="3"/>
      <c r="L9" s="3"/>
    </row>
    <row r="10" spans="1:11" s="2" customFormat="1" ht="13.5" customHeight="1">
      <c r="A10" s="31" t="s">
        <v>58</v>
      </c>
      <c r="B10" s="31"/>
      <c r="C10" s="31"/>
      <c r="D10" s="31"/>
      <c r="E10" s="31"/>
      <c r="F10" s="31"/>
      <c r="G10" s="16"/>
      <c r="H10" s="16"/>
      <c r="I10" s="3"/>
      <c r="J10" s="3"/>
      <c r="K10" s="3"/>
    </row>
    <row r="11" spans="6:12" s="2" customFormat="1" ht="13.5" customHeight="1">
      <c r="F11" s="3"/>
      <c r="G11" s="3"/>
      <c r="H11" s="3"/>
      <c r="I11" s="3"/>
      <c r="J11" s="3"/>
      <c r="K11" s="3"/>
      <c r="L11" s="3"/>
    </row>
    <row r="12" spans="1:15" s="6" customFormat="1" ht="39" thickBot="1">
      <c r="A12" s="20" t="s">
        <v>40</v>
      </c>
      <c r="B12" s="4" t="s">
        <v>4</v>
      </c>
      <c r="C12" s="4" t="s">
        <v>5</v>
      </c>
      <c r="D12" s="14" t="s">
        <v>33</v>
      </c>
      <c r="E12" s="14" t="s">
        <v>61</v>
      </c>
      <c r="F12" s="5" t="s">
        <v>6</v>
      </c>
      <c r="G12" s="5" t="s">
        <v>7</v>
      </c>
      <c r="H12" s="5" t="s">
        <v>8</v>
      </c>
      <c r="I12" s="5" t="s">
        <v>9</v>
      </c>
      <c r="J12" s="5" t="s">
        <v>10</v>
      </c>
      <c r="K12" s="5" t="s">
        <v>11</v>
      </c>
      <c r="L12" s="5" t="s">
        <v>12</v>
      </c>
      <c r="M12" s="4" t="s">
        <v>13</v>
      </c>
      <c r="N12" s="4" t="s">
        <v>14</v>
      </c>
      <c r="O12" s="28" t="s">
        <v>45</v>
      </c>
    </row>
    <row r="13" spans="1:15" ht="12.75">
      <c r="A13" t="s">
        <v>57</v>
      </c>
      <c r="B13" s="7" t="s">
        <v>15</v>
      </c>
      <c r="C13" s="7" t="s">
        <v>16</v>
      </c>
      <c r="D13" s="7"/>
      <c r="E13" s="7" t="s">
        <v>17</v>
      </c>
      <c r="F13" s="8">
        <v>16</v>
      </c>
      <c r="G13" s="8">
        <v>2.5</v>
      </c>
      <c r="H13" s="8" t="s">
        <v>18</v>
      </c>
      <c r="I13" s="8">
        <v>0</v>
      </c>
      <c r="J13" s="8" t="s">
        <v>19</v>
      </c>
      <c r="K13" s="8" t="s">
        <v>19</v>
      </c>
      <c r="L13" s="9" t="s">
        <v>19</v>
      </c>
      <c r="M13" s="10">
        <v>74.3</v>
      </c>
      <c r="N13" s="11">
        <f>(10^3)*M13/2^F13</f>
        <v>1.13372802734375</v>
      </c>
      <c r="O13" s="15"/>
    </row>
    <row r="14" spans="1:15" ht="12.75">
      <c r="A14" t="s">
        <v>57</v>
      </c>
      <c r="B14" s="7" t="s">
        <v>20</v>
      </c>
      <c r="C14" s="7" t="s">
        <v>16</v>
      </c>
      <c r="D14" s="7"/>
      <c r="E14" s="7" t="s">
        <v>17</v>
      </c>
      <c r="F14" s="8">
        <v>16</v>
      </c>
      <c r="G14" s="8">
        <v>2.5</v>
      </c>
      <c r="H14" s="8">
        <v>15000</v>
      </c>
      <c r="I14" s="8">
        <v>0</v>
      </c>
      <c r="J14" s="8">
        <v>265</v>
      </c>
      <c r="K14" s="12">
        <f>(10^6)*G14/(H14+I14+J14)</f>
        <v>163.77333770062233</v>
      </c>
      <c r="L14" s="13">
        <f>(10^3)*K14/2^F14</f>
        <v>2.498982814035375</v>
      </c>
      <c r="M14" s="9" t="s">
        <v>19</v>
      </c>
      <c r="N14" s="9" t="s">
        <v>19</v>
      </c>
      <c r="O14" s="15"/>
    </row>
    <row r="15" spans="1:15" ht="12.75">
      <c r="A15" t="s">
        <v>57</v>
      </c>
      <c r="B15" s="7" t="s">
        <v>21</v>
      </c>
      <c r="C15" s="7" t="s">
        <v>22</v>
      </c>
      <c r="D15" s="7"/>
      <c r="E15" s="7" t="s">
        <v>17</v>
      </c>
      <c r="F15" s="8">
        <v>16</v>
      </c>
      <c r="G15" s="8">
        <v>2.5</v>
      </c>
      <c r="H15" s="8">
        <v>200</v>
      </c>
      <c r="I15" s="8">
        <v>4990</v>
      </c>
      <c r="J15" s="8">
        <v>265</v>
      </c>
      <c r="K15" s="12">
        <f>(10^6)*G15/(H15+I15+J15)</f>
        <v>458.29514207149407</v>
      </c>
      <c r="L15" s="13">
        <f>(10^3)*K15/2^F15</f>
        <v>6.993028901237397</v>
      </c>
      <c r="M15" s="9" t="s">
        <v>19</v>
      </c>
      <c r="N15" s="9" t="s">
        <v>19</v>
      </c>
      <c r="O15" s="15"/>
    </row>
    <row r="16" spans="1:15" ht="12.75">
      <c r="A16" t="s">
        <v>57</v>
      </c>
      <c r="B16" s="7" t="s">
        <v>23</v>
      </c>
      <c r="C16" s="7" t="s">
        <v>24</v>
      </c>
      <c r="D16" s="7"/>
      <c r="E16" s="7" t="s">
        <v>17</v>
      </c>
      <c r="F16" s="8">
        <v>16</v>
      </c>
      <c r="G16" s="8">
        <v>2.5</v>
      </c>
      <c r="H16" s="8">
        <v>200</v>
      </c>
      <c r="I16" s="8">
        <v>2000</v>
      </c>
      <c r="J16" s="8">
        <v>265</v>
      </c>
      <c r="K16" s="12">
        <f>(10^6)*G16/(H16+I16+J16)</f>
        <v>1014.1987829614604</v>
      </c>
      <c r="L16" s="13">
        <f>(10^3)*K16/2^F16</f>
        <v>15.475445296653144</v>
      </c>
      <c r="M16" s="9" t="s">
        <v>19</v>
      </c>
      <c r="N16" s="9" t="s">
        <v>19</v>
      </c>
      <c r="O16" s="15"/>
    </row>
    <row r="17" spans="1:15" ht="12.75">
      <c r="A17" t="s">
        <v>57</v>
      </c>
      <c r="B17" s="7" t="s">
        <v>25</v>
      </c>
      <c r="C17" s="7" t="s">
        <v>26</v>
      </c>
      <c r="D17" s="7"/>
      <c r="E17" s="7" t="s">
        <v>17</v>
      </c>
      <c r="F17" s="8">
        <v>16</v>
      </c>
      <c r="G17" s="8">
        <v>2.5</v>
      </c>
      <c r="H17" s="8">
        <v>200</v>
      </c>
      <c r="I17" s="8">
        <v>10000</v>
      </c>
      <c r="J17" s="8">
        <v>265</v>
      </c>
      <c r="K17" s="12">
        <f>(10^6)*G17/(H17+I17+J17)</f>
        <v>238.89154323936933</v>
      </c>
      <c r="L17" s="13">
        <f>(10^3)*K17/2^F17</f>
        <v>3.6451956671046344</v>
      </c>
      <c r="M17" s="9" t="s">
        <v>19</v>
      </c>
      <c r="N17" s="9" t="s">
        <v>19</v>
      </c>
      <c r="O17" s="15"/>
    </row>
    <row r="18" spans="1:15" ht="12.75">
      <c r="A18" t="s">
        <v>57</v>
      </c>
      <c r="B18" s="7" t="s">
        <v>27</v>
      </c>
      <c r="C18" s="7" t="s">
        <v>28</v>
      </c>
      <c r="D18" s="7"/>
      <c r="E18" s="7" t="s">
        <v>29</v>
      </c>
      <c r="F18" s="8">
        <v>14</v>
      </c>
      <c r="G18" s="8">
        <v>1</v>
      </c>
      <c r="H18" s="8">
        <v>50</v>
      </c>
      <c r="I18" s="8">
        <v>2000</v>
      </c>
      <c r="J18" s="8">
        <v>265</v>
      </c>
      <c r="K18" s="12">
        <f>(10^6)*G18/(H18+I18+J18)</f>
        <v>431.9654427645788</v>
      </c>
      <c r="L18" s="13">
        <f>(10^3)*K18/2^F18</f>
        <v>26.365078293736502</v>
      </c>
      <c r="M18" s="9" t="s">
        <v>19</v>
      </c>
      <c r="N18" s="9" t="s">
        <v>19</v>
      </c>
      <c r="O18" s="15"/>
    </row>
    <row r="19" spans="1:15" ht="12.75">
      <c r="A19" t="s">
        <v>57</v>
      </c>
      <c r="B19" s="7" t="s">
        <v>30</v>
      </c>
      <c r="C19" s="7" t="s">
        <v>16</v>
      </c>
      <c r="D19" s="7"/>
      <c r="E19" s="7" t="s">
        <v>29</v>
      </c>
      <c r="F19" s="8">
        <v>14</v>
      </c>
      <c r="G19" s="8">
        <v>1</v>
      </c>
      <c r="H19" s="8">
        <v>50</v>
      </c>
      <c r="I19" s="8">
        <v>2000</v>
      </c>
      <c r="J19" s="8">
        <v>265</v>
      </c>
      <c r="K19" s="12">
        <f>(10^6)*G19/(H19+I19+J19)</f>
        <v>431.9654427645788</v>
      </c>
      <c r="L19" s="13">
        <f>(10^3)*K19/2^F19</f>
        <v>26.365078293736502</v>
      </c>
      <c r="M19" s="9" t="s">
        <v>19</v>
      </c>
      <c r="N19" s="9" t="s">
        <v>19</v>
      </c>
      <c r="O19" s="15"/>
    </row>
    <row r="20" spans="1:15" ht="12.75">
      <c r="A20" t="s">
        <v>57</v>
      </c>
      <c r="B20" s="7" t="s">
        <v>32</v>
      </c>
      <c r="C20" s="7" t="s">
        <v>22</v>
      </c>
      <c r="D20" s="15" t="s">
        <v>37</v>
      </c>
      <c r="E20" s="7" t="s">
        <v>17</v>
      </c>
      <c r="F20" s="8">
        <v>16</v>
      </c>
      <c r="G20" s="8">
        <v>5</v>
      </c>
      <c r="H20" s="8">
        <v>200000</v>
      </c>
      <c r="I20" s="8">
        <v>0</v>
      </c>
      <c r="J20" s="8">
        <v>265</v>
      </c>
      <c r="K20" s="12">
        <f>(10^6)*G20/(H20+I20+J20)</f>
        <v>24.966918832546874</v>
      </c>
      <c r="L20" s="13">
        <f>(10^3)*K20/2^F20</f>
        <v>0.3809649480063915</v>
      </c>
      <c r="M20" s="9" t="s">
        <v>19</v>
      </c>
      <c r="N20" s="9" t="s">
        <v>19</v>
      </c>
      <c r="O20" s="15"/>
    </row>
    <row r="21" spans="1:15" ht="12.75">
      <c r="A21" t="s">
        <v>55</v>
      </c>
      <c r="B21" s="7" t="s">
        <v>31</v>
      </c>
      <c r="C21" s="7" t="s">
        <v>26</v>
      </c>
      <c r="D21" s="15" t="s">
        <v>35</v>
      </c>
      <c r="E21" s="7" t="s">
        <v>17</v>
      </c>
      <c r="F21" s="8">
        <v>16</v>
      </c>
      <c r="G21" s="8">
        <v>5</v>
      </c>
      <c r="H21" s="8">
        <v>14000</v>
      </c>
      <c r="I21" s="8">
        <v>0</v>
      </c>
      <c r="J21" s="8">
        <v>265</v>
      </c>
      <c r="K21" s="12">
        <f>(10^6)*G21/(H21+I21+J21)</f>
        <v>350.5082369435682</v>
      </c>
      <c r="L21" s="13">
        <f>(10^3)*K21/2^F21</f>
        <v>5.348331252190677</v>
      </c>
      <c r="M21" s="9" t="s">
        <v>19</v>
      </c>
      <c r="N21" s="9" t="s">
        <v>19</v>
      </c>
      <c r="O21" s="15"/>
    </row>
    <row r="22" spans="1:15" ht="12.75">
      <c r="A22" s="22" t="s">
        <v>55</v>
      </c>
      <c r="B22" s="23" t="s">
        <v>31</v>
      </c>
      <c r="C22" s="23" t="s">
        <v>26</v>
      </c>
      <c r="D22" s="23" t="s">
        <v>42</v>
      </c>
      <c r="E22" s="23" t="s">
        <v>17</v>
      </c>
      <c r="F22" s="24">
        <v>16</v>
      </c>
      <c r="G22" s="24">
        <v>5</v>
      </c>
      <c r="H22" s="24">
        <f>267*4</f>
        <v>1068</v>
      </c>
      <c r="I22" s="24">
        <v>0</v>
      </c>
      <c r="J22" s="24">
        <v>190</v>
      </c>
      <c r="K22" s="25">
        <f>(10^6)*G22/(H22+I22+J22)</f>
        <v>3974.56279809221</v>
      </c>
      <c r="L22" s="26">
        <f>(10^3)*K22/2^F22</f>
        <v>60.647015351748806</v>
      </c>
      <c r="M22" s="27" t="s">
        <v>19</v>
      </c>
      <c r="N22" s="27" t="s">
        <v>19</v>
      </c>
      <c r="O22" s="23" t="s">
        <v>46</v>
      </c>
    </row>
    <row r="23" spans="1:15" ht="12.75">
      <c r="A23" t="s">
        <v>55</v>
      </c>
      <c r="B23" s="7" t="s">
        <v>31</v>
      </c>
      <c r="C23" s="15" t="s">
        <v>26</v>
      </c>
      <c r="D23" s="15" t="s">
        <v>43</v>
      </c>
      <c r="E23" s="15" t="s">
        <v>17</v>
      </c>
      <c r="F23" s="8">
        <v>16</v>
      </c>
      <c r="G23" s="8">
        <v>5</v>
      </c>
      <c r="H23" s="8">
        <f>2*133.5+2*100</f>
        <v>467</v>
      </c>
      <c r="I23" s="8">
        <v>0</v>
      </c>
      <c r="J23" s="8">
        <v>190</v>
      </c>
      <c r="K23" s="12">
        <f>(10^6)*G23/(H23+I23+J23)</f>
        <v>7610.350076103501</v>
      </c>
      <c r="L23" s="13">
        <f>(10^3)*K23/2^F23</f>
        <v>116.12472650304414</v>
      </c>
      <c r="M23" s="9" t="s">
        <v>19</v>
      </c>
      <c r="N23" s="9" t="s">
        <v>19</v>
      </c>
      <c r="O23" s="15" t="s">
        <v>47</v>
      </c>
    </row>
    <row r="24" spans="1:15" ht="12.75">
      <c r="A24" t="s">
        <v>55</v>
      </c>
      <c r="B24" s="7" t="s">
        <v>31</v>
      </c>
      <c r="C24" s="15" t="s">
        <v>26</v>
      </c>
      <c r="D24" s="15" t="s">
        <v>36</v>
      </c>
      <c r="E24" s="15" t="s">
        <v>17</v>
      </c>
      <c r="F24" s="8">
        <v>16</v>
      </c>
      <c r="G24" s="8">
        <v>5</v>
      </c>
      <c r="H24" s="8">
        <f>(1+1.5+1)*2*1000</f>
        <v>7000</v>
      </c>
      <c r="I24" s="8">
        <v>0</v>
      </c>
      <c r="J24" s="8">
        <v>265</v>
      </c>
      <c r="K24" s="12">
        <f>(10^6)*G24/(H24+I24+J24)</f>
        <v>688.2312456985547</v>
      </c>
      <c r="L24" s="13">
        <f>(10^3)*K24/2^F24</f>
        <v>10.501575404335858</v>
      </c>
      <c r="M24" s="9" t="s">
        <v>19</v>
      </c>
      <c r="N24" s="9" t="s">
        <v>19</v>
      </c>
      <c r="O24" s="15" t="s">
        <v>48</v>
      </c>
    </row>
    <row r="25" spans="1:15" ht="12.75">
      <c r="A25" s="21" t="s">
        <v>56</v>
      </c>
      <c r="B25" s="17" t="s">
        <v>31</v>
      </c>
      <c r="C25" s="18" t="s">
        <v>24</v>
      </c>
      <c r="D25" s="10" t="s">
        <v>49</v>
      </c>
      <c r="E25" s="18" t="s">
        <v>17</v>
      </c>
      <c r="F25" s="8">
        <v>16</v>
      </c>
      <c r="G25" s="8">
        <v>2.5</v>
      </c>
      <c r="H25" s="8">
        <v>200</v>
      </c>
      <c r="I25" s="8">
        <v>200</v>
      </c>
      <c r="J25" s="8">
        <v>265</v>
      </c>
      <c r="K25" s="19">
        <f>(10^6)*G25/(H25+I25+J25)</f>
        <v>3759.3984962406016</v>
      </c>
      <c r="L25" s="19">
        <f>(10^3)*K25/2^F25</f>
        <v>57.363868656015036</v>
      </c>
      <c r="M25" s="9" t="s">
        <v>19</v>
      </c>
      <c r="N25" s="9" t="s">
        <v>19</v>
      </c>
      <c r="O25" s="15"/>
    </row>
    <row r="26" spans="1:15" ht="12.75">
      <c r="A26" t="s">
        <v>56</v>
      </c>
      <c r="B26" s="15" t="s">
        <v>41</v>
      </c>
      <c r="C26" s="15" t="s">
        <v>26</v>
      </c>
      <c r="D26" s="15" t="s">
        <v>44</v>
      </c>
      <c r="E26" s="15" t="s">
        <v>17</v>
      </c>
      <c r="F26" s="8">
        <v>16</v>
      </c>
      <c r="G26" s="8">
        <v>5</v>
      </c>
      <c r="H26" s="8">
        <v>14000</v>
      </c>
      <c r="I26" s="8">
        <v>0</v>
      </c>
      <c r="J26" s="8">
        <v>265</v>
      </c>
      <c r="K26" s="12">
        <f>(10^6)*G26/(H26+I26+J26)</f>
        <v>350.5082369435682</v>
      </c>
      <c r="L26" s="13">
        <f>(10^3)*K26/2^F26</f>
        <v>5.348331252190677</v>
      </c>
      <c r="M26" s="9" t="s">
        <v>19</v>
      </c>
      <c r="N26" s="9" t="s">
        <v>19</v>
      </c>
      <c r="O26" s="15"/>
    </row>
    <row r="27" spans="2:15" ht="12.75">
      <c r="B27" s="29"/>
      <c r="C27" s="10"/>
      <c r="D27" s="10"/>
      <c r="E27" s="10"/>
      <c r="F27" s="8"/>
      <c r="G27" s="8"/>
      <c r="H27" s="8"/>
      <c r="I27" s="8"/>
      <c r="J27" s="8"/>
      <c r="K27" s="8"/>
      <c r="L27" s="8"/>
      <c r="M27" s="8"/>
      <c r="N27" s="15"/>
      <c r="O27" s="15"/>
    </row>
    <row r="28" spans="2:15" ht="12.75">
      <c r="B28" s="29"/>
      <c r="C28" s="10"/>
      <c r="D28" s="10"/>
      <c r="E28" s="10"/>
      <c r="F28" s="8"/>
      <c r="G28" s="8"/>
      <c r="H28" s="8"/>
      <c r="I28" s="8"/>
      <c r="J28" s="8"/>
      <c r="K28" s="8"/>
      <c r="L28" s="8"/>
      <c r="M28" s="8"/>
      <c r="N28" s="15"/>
      <c r="O28" s="15"/>
    </row>
    <row r="29" ht="12.75">
      <c r="M29"/>
    </row>
    <row r="30" ht="12.75">
      <c r="M30"/>
    </row>
    <row r="31" ht="12.75">
      <c r="M31"/>
    </row>
    <row r="33" spans="1:13" ht="39" thickBot="1">
      <c r="A33" s="20" t="s">
        <v>40</v>
      </c>
      <c r="B33" s="4" t="s">
        <v>4</v>
      </c>
      <c r="C33" s="4" t="s">
        <v>5</v>
      </c>
      <c r="D33" s="14" t="s">
        <v>33</v>
      </c>
      <c r="E33" s="14" t="s">
        <v>60</v>
      </c>
      <c r="F33" s="5" t="s">
        <v>6</v>
      </c>
      <c r="G33" s="30" t="s">
        <v>63</v>
      </c>
      <c r="H33" s="30" t="s">
        <v>62</v>
      </c>
      <c r="I33" s="30" t="s">
        <v>64</v>
      </c>
      <c r="J33" s="30" t="s">
        <v>65</v>
      </c>
      <c r="K33" s="30" t="s">
        <v>66</v>
      </c>
      <c r="L33"/>
      <c r="M33"/>
    </row>
    <row r="34" spans="1:13" ht="12.75">
      <c r="A34" t="s">
        <v>57</v>
      </c>
      <c r="B34" s="29" t="s">
        <v>50</v>
      </c>
      <c r="C34" s="10" t="s">
        <v>16</v>
      </c>
      <c r="D34" s="10" t="s">
        <v>53</v>
      </c>
      <c r="E34" s="10" t="s">
        <v>51</v>
      </c>
      <c r="F34" s="8">
        <v>14</v>
      </c>
      <c r="G34" s="8">
        <v>2.2</v>
      </c>
      <c r="H34" s="12">
        <f>(1+100/33)*(1+100/33)*6*2</f>
        <v>194.92011019283746</v>
      </c>
      <c r="I34" s="19">
        <f>1000*G34/H34</f>
        <v>11.286675334953927</v>
      </c>
      <c r="J34" s="12">
        <f>10^6*G34/2^F34</f>
        <v>134.27734375</v>
      </c>
      <c r="K34" s="12">
        <f>10^6*I34/2^F34</f>
        <v>688.883992611934</v>
      </c>
      <c r="L34" s="34"/>
      <c r="M34"/>
    </row>
    <row r="35" spans="1:13" ht="12.75">
      <c r="A35" t="s">
        <v>57</v>
      </c>
      <c r="B35" s="29" t="s">
        <v>50</v>
      </c>
      <c r="C35" s="10" t="s">
        <v>16</v>
      </c>
      <c r="D35" s="10" t="s">
        <v>54</v>
      </c>
      <c r="E35" s="10" t="s">
        <v>52</v>
      </c>
      <c r="F35" s="8">
        <v>14</v>
      </c>
      <c r="G35" s="8">
        <v>2</v>
      </c>
      <c r="H35" s="8">
        <f>5.5*6*6*1</f>
        <v>198</v>
      </c>
      <c r="I35" s="19">
        <f>1000*G35/H35</f>
        <v>10.1010101010101</v>
      </c>
      <c r="J35" s="12">
        <f>10^6*G35/2^F35</f>
        <v>122.0703125</v>
      </c>
      <c r="K35" s="12">
        <f>10^6*I35/2^F35</f>
        <v>616.5167297979798</v>
      </c>
      <c r="L35" s="34"/>
      <c r="M35"/>
    </row>
  </sheetData>
  <sheetProtection/>
  <mergeCells count="5">
    <mergeCell ref="A8:I8"/>
    <mergeCell ref="A6:I7"/>
    <mergeCell ref="A9:D9"/>
    <mergeCell ref="A10:F10"/>
    <mergeCell ref="A1:B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mandana</cp:lastModifiedBy>
  <dcterms:created xsi:type="dcterms:W3CDTF">2008-02-01T20:47:19Z</dcterms:created>
  <dcterms:modified xsi:type="dcterms:W3CDTF">2009-11-26T00:14:08Z</dcterms:modified>
  <cp:category/>
  <cp:version/>
  <cp:contentType/>
  <cp:contentStatus/>
</cp:coreProperties>
</file>